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https://rgseengenharia.sharepoint.com/sites/Carapicuba/Documentos Compartilhados/2021-CARIMBO/wetransfer_ginasio-ayrton-senna_2021-08-18_1145/R04/CEEAC/5-ELÉTRICO/"/>
    </mc:Choice>
  </mc:AlternateContent>
  <xr:revisionPtr revIDLastSave="1" documentId="11_51BC99AB9AE46D6E31AC22C25B2AAE083F7960C3" xr6:coauthVersionLast="47" xr6:coauthVersionMax="47" xr10:uidLastSave="{0298B962-3BB5-4736-A5AE-1AD7C02DBCC6}"/>
  <bookViews>
    <workbookView xWindow="-120" yWindow="-120" windowWidth="29040" windowHeight="15840" tabRatio="577" xr2:uid="{00000000-000D-0000-FFFF-FFFF00000000}"/>
  </bookViews>
  <sheets>
    <sheet name="QGBT" sheetId="3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" i="34" l="1"/>
  <c r="V17" i="34" s="1"/>
  <c r="W17" i="34" l="1"/>
  <c r="N17" i="34"/>
  <c r="R17" i="34" s="1"/>
  <c r="M31" i="34"/>
  <c r="M21" i="34"/>
  <c r="N21" i="34" s="1"/>
  <c r="R21" i="34" s="1"/>
  <c r="W32" i="34"/>
  <c r="V32" i="34"/>
  <c r="U32" i="34"/>
  <c r="N32" i="34"/>
  <c r="R32" i="34" s="1"/>
  <c r="W33" i="34"/>
  <c r="V33" i="34"/>
  <c r="U33" i="34"/>
  <c r="N33" i="34"/>
  <c r="R33" i="34" s="1"/>
  <c r="L31" i="34"/>
  <c r="K31" i="34"/>
  <c r="J31" i="34"/>
  <c r="I31" i="34"/>
  <c r="H31" i="34"/>
  <c r="G31" i="34"/>
  <c r="U30" i="34"/>
  <c r="U23" i="34"/>
  <c r="W23" i="34"/>
  <c r="U24" i="34"/>
  <c r="V24" i="34"/>
  <c r="V25" i="34"/>
  <c r="W25" i="34"/>
  <c r="U26" i="34"/>
  <c r="W26" i="34"/>
  <c r="U27" i="34"/>
  <c r="V27" i="34"/>
  <c r="V28" i="34"/>
  <c r="W28" i="34"/>
  <c r="U29" i="34"/>
  <c r="W29" i="34"/>
  <c r="V30" i="34"/>
  <c r="V21" i="34" l="1"/>
  <c r="W21" i="34"/>
  <c r="M11" i="34"/>
  <c r="V11" i="34" l="1"/>
  <c r="W11" i="34"/>
  <c r="N11" i="34"/>
  <c r="R11" i="34" s="1"/>
  <c r="M19" i="34"/>
  <c r="W19" i="34" l="1"/>
  <c r="V19" i="34"/>
  <c r="M18" i="34" l="1"/>
  <c r="V18" i="34" l="1"/>
  <c r="U18" i="34"/>
  <c r="N27" i="34"/>
  <c r="N28" i="34"/>
  <c r="N29" i="34"/>
  <c r="N30" i="34"/>
  <c r="M20" i="34"/>
  <c r="V20" i="34" s="1"/>
  <c r="M14" i="34"/>
  <c r="M13" i="34"/>
  <c r="M12" i="34"/>
  <c r="M10" i="34"/>
  <c r="M9" i="34"/>
  <c r="U9" i="34" s="1"/>
  <c r="M8" i="34"/>
  <c r="W8" i="34" s="1"/>
  <c r="M7" i="34"/>
  <c r="I34" i="34"/>
  <c r="M22" i="34" l="1"/>
  <c r="U13" i="34"/>
  <c r="V13" i="34"/>
  <c r="W14" i="34"/>
  <c r="V14" i="34"/>
  <c r="U10" i="34"/>
  <c r="V10" i="34"/>
  <c r="W12" i="34"/>
  <c r="U12" i="34"/>
  <c r="W20" i="34"/>
  <c r="W9" i="34"/>
  <c r="V8" i="34"/>
  <c r="U7" i="34"/>
  <c r="V7" i="34"/>
  <c r="R27" i="34"/>
  <c r="R28" i="34"/>
  <c r="R29" i="34"/>
  <c r="R30" i="34"/>
  <c r="M15" i="34"/>
  <c r="L34" i="34"/>
  <c r="M34" i="34" l="1"/>
  <c r="U34" i="34"/>
  <c r="N24" i="34"/>
  <c r="R24" i="34" l="1"/>
  <c r="N18" i="34" l="1"/>
  <c r="R18" i="34" l="1"/>
  <c r="N25" i="34"/>
  <c r="R25" i="34" l="1"/>
  <c r="N13" i="34" l="1"/>
  <c r="N26" i="34" l="1"/>
  <c r="R13" i="34"/>
  <c r="R26" i="34" l="1"/>
  <c r="D15" i="34" l="1"/>
  <c r="D34" i="34" s="1"/>
  <c r="C15" i="34"/>
  <c r="C34" i="34" s="1"/>
  <c r="N8" i="34"/>
  <c r="R8" i="34" s="1"/>
  <c r="H34" i="34" l="1"/>
  <c r="J34" i="34"/>
  <c r="K34" i="34"/>
  <c r="E15" i="34"/>
  <c r="F15" i="34"/>
  <c r="N19" i="34" l="1"/>
  <c r="N23" i="34"/>
  <c r="N31" i="34" s="1"/>
  <c r="N20" i="34"/>
  <c r="E34" i="34"/>
  <c r="G34" i="34"/>
  <c r="F34" i="34"/>
  <c r="N22" i="34" l="1"/>
  <c r="W34" i="34"/>
  <c r="R20" i="34"/>
  <c r="R19" i="34"/>
  <c r="R23" i="34"/>
  <c r="N14" i="34"/>
  <c r="N9" i="34"/>
  <c r="N12" i="34"/>
  <c r="N10" i="34"/>
  <c r="N7" i="34"/>
  <c r="R22" i="34" l="1"/>
  <c r="O22" i="34"/>
  <c r="R31" i="34"/>
  <c r="O31" i="34"/>
  <c r="N15" i="34"/>
  <c r="N34" i="34" s="1"/>
  <c r="R10" i="34"/>
  <c r="R14" i="34"/>
  <c r="R12" i="34"/>
  <c r="R9" i="34"/>
  <c r="R7" i="34"/>
  <c r="R34" i="34" l="1"/>
  <c r="R15" i="34"/>
  <c r="O15" i="34"/>
  <c r="V34" i="34"/>
  <c r="R36" i="34" l="1"/>
  <c r="O34" i="34" l="1"/>
  <c r="V37" i="34"/>
  <c r="W37" i="34" l="1"/>
  <c r="U37" i="34"/>
</calcChain>
</file>

<file path=xl/sharedStrings.xml><?xml version="1.0" encoding="utf-8"?>
<sst xmlns="http://schemas.openxmlformats.org/spreadsheetml/2006/main" count="119" uniqueCount="73">
  <si>
    <t>Tensão</t>
  </si>
  <si>
    <t>Bitola</t>
  </si>
  <si>
    <t>Proteção</t>
  </si>
  <si>
    <t>(mm2)</t>
  </si>
  <si>
    <t>(A)</t>
  </si>
  <si>
    <t>TOTAL</t>
  </si>
  <si>
    <t>(V)</t>
  </si>
  <si>
    <t>Potência</t>
  </si>
  <si>
    <t>(W)</t>
  </si>
  <si>
    <t>(VA)</t>
  </si>
  <si>
    <t>DESCRIÇÃO</t>
  </si>
  <si>
    <t>CIRCUITO</t>
  </si>
  <si>
    <t>Iluminação</t>
  </si>
  <si>
    <t>W</t>
  </si>
  <si>
    <t>R</t>
  </si>
  <si>
    <t>Fator de Potência</t>
  </si>
  <si>
    <t>Corrente</t>
  </si>
  <si>
    <t>Número de Fases</t>
  </si>
  <si>
    <t>outros</t>
  </si>
  <si>
    <t>T1</t>
  </si>
  <si>
    <t>T2</t>
  </si>
  <si>
    <t>T3</t>
  </si>
  <si>
    <t>T4</t>
  </si>
  <si>
    <t>T5</t>
  </si>
  <si>
    <t>Tomadas</t>
  </si>
  <si>
    <t>IL1</t>
  </si>
  <si>
    <t>IL2</t>
  </si>
  <si>
    <t>IL3</t>
  </si>
  <si>
    <t>IL4</t>
  </si>
  <si>
    <t>ILUMINAÇÃO</t>
  </si>
  <si>
    <t>3F+N+T</t>
  </si>
  <si>
    <t>IL5</t>
  </si>
  <si>
    <t>TOTAL ILUMINAÇÃO</t>
  </si>
  <si>
    <t>TOMADAS E PONTOS DE FORÇA</t>
  </si>
  <si>
    <t xml:space="preserve">ILUMINAÇÃO DE EMERGÊNCIA </t>
  </si>
  <si>
    <t>BALANCEAMENTO</t>
  </si>
  <si>
    <t>S</t>
  </si>
  <si>
    <t>T</t>
  </si>
  <si>
    <t>IL6</t>
  </si>
  <si>
    <t>2F+T</t>
  </si>
  <si>
    <t>QGBT  -  QUADRO DE CARGAS - ESCOLA</t>
  </si>
  <si>
    <t>CH1</t>
  </si>
  <si>
    <t>CH2</t>
  </si>
  <si>
    <t>CH3</t>
  </si>
  <si>
    <t>CHUVEIRO</t>
  </si>
  <si>
    <t>70</t>
  </si>
  <si>
    <t>QDEL</t>
  </si>
  <si>
    <t>QDPC</t>
  </si>
  <si>
    <t>QUADRO PISCINA</t>
  </si>
  <si>
    <t>QUADRO ELEVADOR</t>
  </si>
  <si>
    <t>TOMADAS SANITÁRIOS</t>
  </si>
  <si>
    <t>TOMADAS SALA TÉC./ ESTÚDIO DE GRAVAÇÃO</t>
  </si>
  <si>
    <t>ILUMINAÇÃO PISCINA</t>
  </si>
  <si>
    <t>ILUMINAÇÃO VESTIÁRIOS TÉRREO / CIRCULAÇÃO TÉRREO</t>
  </si>
  <si>
    <t>ILUMINAÇÃO CIRCULAÇÃO 1° PAVIMENTO</t>
  </si>
  <si>
    <t>ILUMINAÇÃO ESTUDIO / APOIO / SALA TÉC.</t>
  </si>
  <si>
    <t>ILUMINAÇÃO SANITÁRIOS</t>
  </si>
  <si>
    <t>IL7</t>
  </si>
  <si>
    <t>ILUMINAÇÃO SALAS 1° PAVIMENTO</t>
  </si>
  <si>
    <t>CH4</t>
  </si>
  <si>
    <t>CH5</t>
  </si>
  <si>
    <t>CH6</t>
  </si>
  <si>
    <t>CH7</t>
  </si>
  <si>
    <t>CH8</t>
  </si>
  <si>
    <t>200</t>
  </si>
  <si>
    <t>TOTAL PONTOS DE FORÇA</t>
  </si>
  <si>
    <t>TOTAL TOMADAS</t>
  </si>
  <si>
    <t>6</t>
  </si>
  <si>
    <t>40</t>
  </si>
  <si>
    <t>TOMADA BEBEDOURO</t>
  </si>
  <si>
    <t>IE</t>
  </si>
  <si>
    <t>TOMADAS SALAS VOCALIZAÇÃO/ DANÇA E LUTAS</t>
  </si>
  <si>
    <t>TOMADAS SALAS MÍSICA/ ARTES/ CULTURA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</si>
</sst>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color indexed="9"/>
      <name val="Arial"/>
      <family val="2"/>
    </font>
    <font>
      <b/>
      <sz val="20"/>
      <color rgb="FFFF0000"/>
      <name val="GothicE"/>
    </font>
  </fonts>
  <fills count="4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4" fontId="0" fillId="0" borderId="10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4" fontId="0" fillId="0" borderId="6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 wrapText="1"/>
    </xf>
    <xf numFmtId="49" fontId="0" fillId="0" borderId="10" xfId="0" applyNumberForma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 wrapText="1"/>
    </xf>
    <xf numFmtId="49" fontId="0" fillId="0" borderId="10" xfId="0" applyNumberForma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/>
    </xf>
    <xf numFmtId="4" fontId="0" fillId="0" borderId="11" xfId="0" applyNumberFormat="1" applyFill="1" applyBorder="1" applyAlignment="1">
      <alignment horizontal="center" vertical="center"/>
    </xf>
    <xf numFmtId="4" fontId="0" fillId="0" borderId="7" xfId="0" applyNumberFormat="1" applyFill="1" applyBorder="1" applyAlignment="1">
      <alignment horizontal="center" vertical="center"/>
    </xf>
    <xf numFmtId="49" fontId="0" fillId="0" borderId="27" xfId="0" applyNumberForma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4" fontId="0" fillId="0" borderId="11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4" fontId="1" fillId="3" borderId="17" xfId="0" applyNumberFormat="1" applyFont="1" applyFill="1" applyBorder="1" applyAlignment="1">
      <alignment horizontal="center" vertical="center" wrapText="1"/>
    </xf>
    <xf numFmtId="4" fontId="0" fillId="0" borderId="8" xfId="0" applyNumberFormat="1" applyFill="1" applyBorder="1" applyAlignment="1">
      <alignment horizontal="center" vertical="center"/>
    </xf>
    <xf numFmtId="4" fontId="0" fillId="0" borderId="23" xfId="0" applyNumberFormat="1" applyFill="1" applyBorder="1" applyAlignment="1">
      <alignment horizontal="center" vertical="center"/>
    </xf>
    <xf numFmtId="4" fontId="0" fillId="0" borderId="12" xfId="0" applyNumberFormat="1" applyFill="1" applyBorder="1" applyAlignment="1">
      <alignment horizontal="center" vertical="center"/>
    </xf>
    <xf numFmtId="4" fontId="0" fillId="0" borderId="24" xfId="0" applyNumberFormat="1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1" fillId="3" borderId="4" xfId="0" applyNumberFormat="1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4" fontId="1" fillId="3" borderId="32" xfId="0" applyNumberFormat="1" applyFont="1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4" fontId="0" fillId="0" borderId="8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4" fontId="0" fillId="0" borderId="8" xfId="0" applyNumberFormat="1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37" xfId="0" applyNumberFormat="1" applyFont="1" applyFill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37" xfId="0" applyNumberFormat="1" applyBorder="1" applyAlignment="1">
      <alignment horizontal="center" vertical="center"/>
    </xf>
    <xf numFmtId="4" fontId="0" fillId="0" borderId="18" xfId="0" applyNumberForma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4" fontId="0" fillId="3" borderId="2" xfId="0" applyNumberFormat="1" applyFill="1" applyBorder="1" applyAlignment="1">
      <alignment horizontal="center" vertical="center"/>
    </xf>
    <xf numFmtId="2" fontId="0" fillId="3" borderId="2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2" xfId="0" applyNumberForma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/>
    </xf>
    <xf numFmtId="0" fontId="2" fillId="3" borderId="25" xfId="0" applyNumberFormat="1" applyFon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4" fontId="0" fillId="3" borderId="8" xfId="0" applyNumberForma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left" vertical="center" wrapText="1"/>
    </xf>
    <xf numFmtId="0" fontId="0" fillId="0" borderId="34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49" fontId="0" fillId="0" borderId="25" xfId="0" applyNumberFormat="1" applyFill="1" applyBorder="1" applyAlignment="1">
      <alignment horizontal="center" vertical="center"/>
    </xf>
    <xf numFmtId="49" fontId="0" fillId="0" borderId="26" xfId="0" applyNumberForma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49" fontId="0" fillId="0" borderId="9" xfId="0" applyNumberFormat="1" applyFill="1" applyBorder="1" applyAlignment="1">
      <alignment horizontal="center" vertical="center" wrapText="1"/>
    </xf>
    <xf numFmtId="49" fontId="0" fillId="0" borderId="17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4" fontId="0" fillId="0" borderId="5" xfId="0" applyNumberFormat="1" applyFill="1" applyBorder="1" applyAlignment="1">
      <alignment horizontal="center" vertic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W50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W34" sqref="A2:W34"/>
    </sheetView>
  </sheetViews>
  <sheetFormatPr defaultColWidth="9.140625" defaultRowHeight="12.75" x14ac:dyDescent="0.2"/>
  <cols>
    <col min="1" max="1" width="9.42578125" style="3" bestFit="1" customWidth="1"/>
    <col min="2" max="2" width="46.28515625" style="5" customWidth="1"/>
    <col min="3" max="4" width="4" style="55" customWidth="1"/>
    <col min="5" max="6" width="4" style="3" customWidth="1"/>
    <col min="7" max="7" width="4.140625" style="3" customWidth="1"/>
    <col min="8" max="10" width="4" style="3" customWidth="1"/>
    <col min="11" max="11" width="5.28515625" style="3" customWidth="1"/>
    <col min="12" max="12" width="6.28515625" style="3" customWidth="1"/>
    <col min="13" max="13" width="11.85546875" style="3" customWidth="1"/>
    <col min="14" max="14" width="11" style="4" customWidth="1"/>
    <col min="15" max="15" width="9.28515625" style="4" customWidth="1"/>
    <col min="16" max="16" width="8.7109375" style="1" customWidth="1"/>
    <col min="17" max="17" width="10.28515625" style="1" customWidth="1"/>
    <col min="18" max="18" width="8" style="8" bestFit="1" customWidth="1"/>
    <col min="19" max="20" width="8.140625" style="1" customWidth="1"/>
    <col min="21" max="23" width="9.140625" style="3"/>
    <col min="24" max="16384" width="9.140625" style="1"/>
  </cols>
  <sheetData>
    <row r="1" spans="1:23" ht="13.5" thickBot="1" x14ac:dyDescent="0.25">
      <c r="A1" s="2"/>
    </row>
    <row r="2" spans="1:23" ht="25.5" customHeight="1" thickBot="1" x14ac:dyDescent="0.25">
      <c r="A2" s="126" t="s">
        <v>40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8"/>
    </row>
    <row r="3" spans="1:23" ht="27.75" customHeight="1" x14ac:dyDescent="0.2">
      <c r="A3" s="134" t="s">
        <v>11</v>
      </c>
      <c r="B3" s="137" t="s">
        <v>10</v>
      </c>
      <c r="C3" s="123" t="s">
        <v>12</v>
      </c>
      <c r="D3" s="124"/>
      <c r="E3" s="124"/>
      <c r="F3" s="125"/>
      <c r="G3" s="123" t="s">
        <v>24</v>
      </c>
      <c r="H3" s="124"/>
      <c r="I3" s="124"/>
      <c r="J3" s="124"/>
      <c r="K3" s="125"/>
      <c r="L3" s="50" t="s">
        <v>18</v>
      </c>
      <c r="M3" s="26" t="s">
        <v>7</v>
      </c>
      <c r="N3" s="26" t="s">
        <v>7</v>
      </c>
      <c r="O3" s="140" t="s">
        <v>15</v>
      </c>
      <c r="P3" s="32" t="s">
        <v>0</v>
      </c>
      <c r="Q3" s="142" t="s">
        <v>17</v>
      </c>
      <c r="R3" s="6" t="s">
        <v>16</v>
      </c>
      <c r="S3" s="32" t="s">
        <v>1</v>
      </c>
      <c r="T3" s="43" t="s">
        <v>2</v>
      </c>
      <c r="U3" s="129" t="s">
        <v>35</v>
      </c>
      <c r="V3" s="130"/>
      <c r="W3" s="131"/>
    </row>
    <row r="4" spans="1:23" ht="13.5" customHeight="1" x14ac:dyDescent="0.2">
      <c r="A4" s="135"/>
      <c r="B4" s="138"/>
      <c r="C4" s="51">
        <v>16</v>
      </c>
      <c r="D4" s="53">
        <v>22</v>
      </c>
      <c r="E4" s="48">
        <v>36</v>
      </c>
      <c r="F4" s="48">
        <v>60</v>
      </c>
      <c r="G4" s="48">
        <v>100</v>
      </c>
      <c r="H4" s="48">
        <v>150</v>
      </c>
      <c r="I4" s="48">
        <v>300</v>
      </c>
      <c r="J4" s="48">
        <v>600</v>
      </c>
      <c r="K4" s="48">
        <v>1000</v>
      </c>
      <c r="L4" s="48">
        <v>1</v>
      </c>
      <c r="M4" s="144" t="s">
        <v>8</v>
      </c>
      <c r="N4" s="144" t="s">
        <v>9</v>
      </c>
      <c r="O4" s="140"/>
      <c r="P4" s="146" t="s">
        <v>6</v>
      </c>
      <c r="Q4" s="142"/>
      <c r="R4" s="148" t="s">
        <v>4</v>
      </c>
      <c r="S4" s="146" t="s">
        <v>3</v>
      </c>
      <c r="T4" s="132" t="s">
        <v>4</v>
      </c>
      <c r="U4" s="46" t="s">
        <v>14</v>
      </c>
      <c r="V4" s="45" t="s">
        <v>36</v>
      </c>
      <c r="W4" s="47" t="s">
        <v>37</v>
      </c>
    </row>
    <row r="5" spans="1:23" ht="15" customHeight="1" thickBot="1" x14ac:dyDescent="0.25">
      <c r="A5" s="136"/>
      <c r="B5" s="139"/>
      <c r="C5" s="52" t="s">
        <v>13</v>
      </c>
      <c r="D5" s="54" t="s">
        <v>13</v>
      </c>
      <c r="E5" s="49" t="s">
        <v>13</v>
      </c>
      <c r="F5" s="49" t="s">
        <v>13</v>
      </c>
      <c r="G5" s="49" t="s">
        <v>13</v>
      </c>
      <c r="H5" s="49" t="s">
        <v>13</v>
      </c>
      <c r="I5" s="49" t="s">
        <v>13</v>
      </c>
      <c r="J5" s="49" t="s">
        <v>13</v>
      </c>
      <c r="K5" s="22" t="s">
        <v>13</v>
      </c>
      <c r="L5" s="49"/>
      <c r="M5" s="145"/>
      <c r="N5" s="145"/>
      <c r="O5" s="141"/>
      <c r="P5" s="147"/>
      <c r="Q5" s="143"/>
      <c r="R5" s="149"/>
      <c r="S5" s="147"/>
      <c r="T5" s="133"/>
      <c r="U5" s="63" t="s">
        <v>8</v>
      </c>
      <c r="V5" s="64" t="s">
        <v>8</v>
      </c>
      <c r="W5" s="65" t="s">
        <v>8</v>
      </c>
    </row>
    <row r="6" spans="1:23" ht="21" customHeight="1" x14ac:dyDescent="0.2">
      <c r="A6" s="25"/>
      <c r="B6" s="31" t="s">
        <v>29</v>
      </c>
      <c r="C6" s="56"/>
      <c r="D6" s="56"/>
      <c r="E6" s="26"/>
      <c r="F6" s="26"/>
      <c r="G6" s="26"/>
      <c r="H6" s="26"/>
      <c r="I6" s="26"/>
      <c r="J6" s="26"/>
      <c r="K6" s="27"/>
      <c r="L6" s="26"/>
      <c r="M6" s="26"/>
      <c r="N6" s="26"/>
      <c r="O6" s="23"/>
      <c r="P6" s="32"/>
      <c r="Q6" s="24"/>
      <c r="R6" s="6"/>
      <c r="S6" s="32"/>
      <c r="T6" s="43"/>
      <c r="U6" s="60"/>
      <c r="V6" s="61"/>
      <c r="W6" s="62"/>
    </row>
    <row r="7" spans="1:23" s="116" customFormat="1" ht="23.25" customHeight="1" x14ac:dyDescent="0.2">
      <c r="A7" s="117" t="s">
        <v>70</v>
      </c>
      <c r="B7" s="122" t="s">
        <v>34</v>
      </c>
      <c r="C7" s="109"/>
      <c r="D7" s="109">
        <v>19</v>
      </c>
      <c r="E7" s="106"/>
      <c r="F7" s="106"/>
      <c r="G7" s="106"/>
      <c r="H7" s="106"/>
      <c r="I7" s="106"/>
      <c r="J7" s="106"/>
      <c r="K7" s="106"/>
      <c r="L7" s="106"/>
      <c r="M7" s="107">
        <f t="shared" ref="M7:M14" si="0">(($C$4*C7)+($D$4*D7)+($E$4*E7)+($F$4*F7)+($G$4*G7)+($H$4*H7)+($I$4*I7)+($J$4*J7)+($K$4*K7))</f>
        <v>418</v>
      </c>
      <c r="N7" s="108">
        <f t="shared" ref="N7:N11" si="1">M7/O7</f>
        <v>430.92783505154642</v>
      </c>
      <c r="O7" s="109">
        <v>0.97</v>
      </c>
      <c r="P7" s="110">
        <v>220</v>
      </c>
      <c r="Q7" s="111" t="s">
        <v>39</v>
      </c>
      <c r="R7" s="107">
        <f t="shared" ref="R7:R15" si="2">N7/P7</f>
        <v>1.9587628865979383</v>
      </c>
      <c r="S7" s="110">
        <v>2.5</v>
      </c>
      <c r="T7" s="113">
        <v>20</v>
      </c>
      <c r="U7" s="114">
        <f>M7/2</f>
        <v>209</v>
      </c>
      <c r="V7" s="107">
        <f>M7/2</f>
        <v>209</v>
      </c>
      <c r="W7" s="115"/>
    </row>
    <row r="8" spans="1:23" s="116" customFormat="1" ht="23.25" customHeight="1" x14ac:dyDescent="0.2">
      <c r="A8" s="103" t="s">
        <v>25</v>
      </c>
      <c r="B8" s="104" t="s">
        <v>52</v>
      </c>
      <c r="C8" s="105"/>
      <c r="D8" s="105"/>
      <c r="E8" s="106"/>
      <c r="F8" s="106">
        <v>14</v>
      </c>
      <c r="G8" s="106"/>
      <c r="H8" s="106"/>
      <c r="I8" s="106"/>
      <c r="J8" s="106"/>
      <c r="K8" s="106"/>
      <c r="L8" s="106"/>
      <c r="M8" s="107">
        <f t="shared" si="0"/>
        <v>840</v>
      </c>
      <c r="N8" s="108">
        <f t="shared" ref="N8" si="3">M8/O8</f>
        <v>865.97938144329896</v>
      </c>
      <c r="O8" s="109">
        <v>0.97</v>
      </c>
      <c r="P8" s="110">
        <v>220</v>
      </c>
      <c r="Q8" s="111" t="s">
        <v>39</v>
      </c>
      <c r="R8" s="107">
        <f t="shared" si="2"/>
        <v>3.936269915651359</v>
      </c>
      <c r="S8" s="112">
        <v>2.5</v>
      </c>
      <c r="T8" s="113">
        <v>20</v>
      </c>
      <c r="U8" s="114"/>
      <c r="V8" s="107">
        <f>M8/2</f>
        <v>420</v>
      </c>
      <c r="W8" s="115">
        <f>M8/2</f>
        <v>420</v>
      </c>
    </row>
    <row r="9" spans="1:23" s="116" customFormat="1" ht="25.5" x14ac:dyDescent="0.2">
      <c r="A9" s="103" t="s">
        <v>26</v>
      </c>
      <c r="B9" s="104" t="s">
        <v>53</v>
      </c>
      <c r="C9" s="105"/>
      <c r="D9" s="105"/>
      <c r="E9" s="106">
        <v>39</v>
      </c>
      <c r="F9" s="106"/>
      <c r="G9" s="106"/>
      <c r="H9" s="106"/>
      <c r="I9" s="106"/>
      <c r="J9" s="106"/>
      <c r="K9" s="106"/>
      <c r="L9" s="106"/>
      <c r="M9" s="107">
        <f t="shared" si="0"/>
        <v>1404</v>
      </c>
      <c r="N9" s="108">
        <f t="shared" si="1"/>
        <v>1447.4226804123712</v>
      </c>
      <c r="O9" s="109">
        <v>0.97</v>
      </c>
      <c r="P9" s="110">
        <v>220</v>
      </c>
      <c r="Q9" s="111" t="s">
        <v>39</v>
      </c>
      <c r="R9" s="107">
        <f t="shared" si="2"/>
        <v>6.5791940018744146</v>
      </c>
      <c r="S9" s="112">
        <v>2.5</v>
      </c>
      <c r="T9" s="113">
        <v>20</v>
      </c>
      <c r="U9" s="114">
        <f>M9/2</f>
        <v>702</v>
      </c>
      <c r="V9" s="107"/>
      <c r="W9" s="115">
        <f>M9/2</f>
        <v>702</v>
      </c>
    </row>
    <row r="10" spans="1:23" s="116" customFormat="1" ht="23.25" customHeight="1" x14ac:dyDescent="0.2">
      <c r="A10" s="103" t="s">
        <v>27</v>
      </c>
      <c r="B10" s="104" t="s">
        <v>54</v>
      </c>
      <c r="C10" s="105"/>
      <c r="D10" s="105"/>
      <c r="E10" s="106">
        <v>34</v>
      </c>
      <c r="F10" s="106"/>
      <c r="G10" s="106"/>
      <c r="H10" s="106"/>
      <c r="I10" s="106"/>
      <c r="J10" s="106"/>
      <c r="K10" s="106"/>
      <c r="L10" s="106"/>
      <c r="M10" s="107">
        <f t="shared" si="0"/>
        <v>1224</v>
      </c>
      <c r="N10" s="108">
        <f t="shared" si="1"/>
        <v>1261.8556701030927</v>
      </c>
      <c r="O10" s="109">
        <v>0.97</v>
      </c>
      <c r="P10" s="110">
        <v>220</v>
      </c>
      <c r="Q10" s="111" t="s">
        <v>39</v>
      </c>
      <c r="R10" s="107">
        <f t="shared" si="2"/>
        <v>5.735707591377694</v>
      </c>
      <c r="S10" s="112">
        <v>2.5</v>
      </c>
      <c r="T10" s="113">
        <v>20</v>
      </c>
      <c r="U10" s="114">
        <f t="shared" ref="U10" si="4">M10/2</f>
        <v>612</v>
      </c>
      <c r="V10" s="107">
        <f t="shared" ref="V10:V11" si="5">M10/2</f>
        <v>612</v>
      </c>
      <c r="W10" s="115"/>
    </row>
    <row r="11" spans="1:23" s="116" customFormat="1" ht="23.25" customHeight="1" x14ac:dyDescent="0.2">
      <c r="A11" s="103" t="s">
        <v>28</v>
      </c>
      <c r="B11" s="104" t="s">
        <v>58</v>
      </c>
      <c r="C11" s="105"/>
      <c r="D11" s="105"/>
      <c r="E11" s="106">
        <v>27</v>
      </c>
      <c r="F11" s="106"/>
      <c r="G11" s="106"/>
      <c r="H11" s="106"/>
      <c r="I11" s="106"/>
      <c r="J11" s="106"/>
      <c r="K11" s="106"/>
      <c r="L11" s="106"/>
      <c r="M11" s="107">
        <f t="shared" ref="M11" si="6">(($C$4*C11)+($D$4*D11)+($E$4*E11)+($F$4*F11)+($G$4*G11)+($H$4*H11)+($I$4*I11)+($J$4*J11)+($K$4*K11))</f>
        <v>972</v>
      </c>
      <c r="N11" s="108">
        <f t="shared" si="1"/>
        <v>1002.0618556701031</v>
      </c>
      <c r="O11" s="109">
        <v>0.97</v>
      </c>
      <c r="P11" s="110">
        <v>220</v>
      </c>
      <c r="Q11" s="111" t="s">
        <v>39</v>
      </c>
      <c r="R11" s="107">
        <f t="shared" ref="R11" si="7">N11/P11</f>
        <v>4.5548266166822868</v>
      </c>
      <c r="S11" s="112">
        <v>2.5</v>
      </c>
      <c r="T11" s="113">
        <v>20</v>
      </c>
      <c r="U11" s="114"/>
      <c r="V11" s="107">
        <f t="shared" si="5"/>
        <v>486</v>
      </c>
      <c r="W11" s="115">
        <f t="shared" ref="W11:W12" si="8">M11/2</f>
        <v>486</v>
      </c>
    </row>
    <row r="12" spans="1:23" s="116" customFormat="1" ht="23.25" customHeight="1" x14ac:dyDescent="0.2">
      <c r="A12" s="103" t="s">
        <v>31</v>
      </c>
      <c r="B12" s="104" t="s">
        <v>58</v>
      </c>
      <c r="C12" s="105"/>
      <c r="D12" s="105"/>
      <c r="E12" s="106">
        <v>27</v>
      </c>
      <c r="F12" s="106"/>
      <c r="G12" s="106"/>
      <c r="H12" s="106"/>
      <c r="I12" s="106"/>
      <c r="J12" s="106"/>
      <c r="K12" s="106"/>
      <c r="L12" s="106"/>
      <c r="M12" s="107">
        <f t="shared" si="0"/>
        <v>972</v>
      </c>
      <c r="N12" s="108">
        <f t="shared" ref="N12:N14" si="9">M12/O12</f>
        <v>1002.0618556701031</v>
      </c>
      <c r="O12" s="109">
        <v>0.97</v>
      </c>
      <c r="P12" s="110">
        <v>220</v>
      </c>
      <c r="Q12" s="111" t="s">
        <v>39</v>
      </c>
      <c r="R12" s="107">
        <f t="shared" si="2"/>
        <v>4.5548266166822868</v>
      </c>
      <c r="S12" s="112">
        <v>2.5</v>
      </c>
      <c r="T12" s="113">
        <v>20</v>
      </c>
      <c r="U12" s="114">
        <f t="shared" ref="U12:U13" si="10">M12/2</f>
        <v>486</v>
      </c>
      <c r="V12" s="107"/>
      <c r="W12" s="115">
        <f t="shared" si="8"/>
        <v>486</v>
      </c>
    </row>
    <row r="13" spans="1:23" s="116" customFormat="1" ht="23.25" customHeight="1" x14ac:dyDescent="0.2">
      <c r="A13" s="103" t="s">
        <v>38</v>
      </c>
      <c r="B13" s="104" t="s">
        <v>55</v>
      </c>
      <c r="C13" s="105"/>
      <c r="D13" s="105"/>
      <c r="E13" s="106">
        <v>10</v>
      </c>
      <c r="F13" s="106"/>
      <c r="G13" s="106"/>
      <c r="H13" s="106"/>
      <c r="I13" s="106"/>
      <c r="J13" s="106"/>
      <c r="K13" s="106"/>
      <c r="L13" s="106"/>
      <c r="M13" s="107">
        <f t="shared" si="0"/>
        <v>360</v>
      </c>
      <c r="N13" s="108">
        <f t="shared" ref="N13" si="11">M13/O13</f>
        <v>371.13402061855669</v>
      </c>
      <c r="O13" s="109">
        <v>0.97</v>
      </c>
      <c r="P13" s="110">
        <v>220</v>
      </c>
      <c r="Q13" s="111" t="s">
        <v>39</v>
      </c>
      <c r="R13" s="107">
        <f t="shared" si="2"/>
        <v>1.6869728209934396</v>
      </c>
      <c r="S13" s="112">
        <v>2.5</v>
      </c>
      <c r="T13" s="113">
        <v>20</v>
      </c>
      <c r="U13" s="114">
        <f t="shared" si="10"/>
        <v>180</v>
      </c>
      <c r="V13" s="107">
        <f t="shared" ref="V13:V14" si="12">M13/2</f>
        <v>180</v>
      </c>
      <c r="W13" s="115"/>
    </row>
    <row r="14" spans="1:23" s="116" customFormat="1" ht="23.25" customHeight="1" thickBot="1" x14ac:dyDescent="0.25">
      <c r="A14" s="103" t="s">
        <v>57</v>
      </c>
      <c r="B14" s="104" t="s">
        <v>56</v>
      </c>
      <c r="C14" s="105">
        <v>8</v>
      </c>
      <c r="D14" s="105">
        <v>2</v>
      </c>
      <c r="E14" s="106">
        <v>4</v>
      </c>
      <c r="F14" s="106"/>
      <c r="G14" s="106"/>
      <c r="H14" s="106"/>
      <c r="I14" s="106"/>
      <c r="J14" s="106"/>
      <c r="K14" s="106"/>
      <c r="L14" s="106"/>
      <c r="M14" s="107">
        <f t="shared" si="0"/>
        <v>316</v>
      </c>
      <c r="N14" s="108">
        <f t="shared" si="9"/>
        <v>325.7731958762887</v>
      </c>
      <c r="O14" s="109">
        <v>0.97</v>
      </c>
      <c r="P14" s="110">
        <v>220</v>
      </c>
      <c r="Q14" s="111" t="s">
        <v>39</v>
      </c>
      <c r="R14" s="107">
        <f t="shared" si="2"/>
        <v>1.4807872539831304</v>
      </c>
      <c r="S14" s="112">
        <v>2.5</v>
      </c>
      <c r="T14" s="113">
        <v>20</v>
      </c>
      <c r="U14" s="114"/>
      <c r="V14" s="107">
        <f t="shared" si="12"/>
        <v>158</v>
      </c>
      <c r="W14" s="115">
        <f t="shared" ref="W14" si="13">M14/2</f>
        <v>158</v>
      </c>
    </row>
    <row r="15" spans="1:23" s="7" customFormat="1" ht="23.25" customHeight="1" thickBot="1" x14ac:dyDescent="0.25">
      <c r="A15" s="15"/>
      <c r="B15" s="28" t="s">
        <v>32</v>
      </c>
      <c r="C15" s="16">
        <f>SUM(C7:C14)</f>
        <v>8</v>
      </c>
      <c r="D15" s="16">
        <f>SUM(D7:D14)</f>
        <v>21</v>
      </c>
      <c r="E15" s="16">
        <f>SUM(E7:E14)</f>
        <v>141</v>
      </c>
      <c r="F15" s="16">
        <f>SUM(F7:F14)</f>
        <v>14</v>
      </c>
      <c r="G15" s="16"/>
      <c r="H15" s="16"/>
      <c r="I15" s="16"/>
      <c r="J15" s="16"/>
      <c r="K15" s="16"/>
      <c r="L15" s="16"/>
      <c r="M15" s="17">
        <f>SUM(M7:M14)</f>
        <v>6506</v>
      </c>
      <c r="N15" s="17">
        <f>SUM(N7:N14)</f>
        <v>6707.216494845361</v>
      </c>
      <c r="O15" s="29">
        <f>M15/N15</f>
        <v>0.97</v>
      </c>
      <c r="P15" s="30">
        <v>220</v>
      </c>
      <c r="Q15" s="30" t="s">
        <v>39</v>
      </c>
      <c r="R15" s="88">
        <f t="shared" si="2"/>
        <v>30.487347703842548</v>
      </c>
      <c r="S15" s="30">
        <v>6</v>
      </c>
      <c r="T15" s="30">
        <v>40</v>
      </c>
      <c r="U15" s="69"/>
      <c r="V15" s="70"/>
      <c r="W15" s="71"/>
    </row>
    <row r="16" spans="1:23" s="7" customFormat="1" ht="23.25" customHeight="1" x14ac:dyDescent="0.2">
      <c r="A16" s="34"/>
      <c r="B16" s="33" t="s">
        <v>33</v>
      </c>
      <c r="C16" s="37"/>
      <c r="D16" s="37"/>
      <c r="E16" s="35"/>
      <c r="F16" s="35"/>
      <c r="G16" s="35"/>
      <c r="H16" s="35"/>
      <c r="I16" s="35"/>
      <c r="J16" s="35"/>
      <c r="K16" s="35"/>
      <c r="L16" s="35"/>
      <c r="M16" s="36"/>
      <c r="N16" s="36"/>
      <c r="O16" s="37"/>
      <c r="P16" s="38"/>
      <c r="Q16" s="39"/>
      <c r="R16" s="36"/>
      <c r="S16" s="35"/>
      <c r="T16" s="44"/>
      <c r="U16" s="41"/>
      <c r="V16" s="11"/>
      <c r="W16" s="42"/>
    </row>
    <row r="17" spans="1:23" s="7" customFormat="1" ht="23.25" customHeight="1" x14ac:dyDescent="0.2">
      <c r="A17" s="20" t="s">
        <v>19</v>
      </c>
      <c r="B17" s="101" t="s">
        <v>69</v>
      </c>
      <c r="C17" s="37"/>
      <c r="D17" s="37"/>
      <c r="E17" s="35"/>
      <c r="F17" s="35"/>
      <c r="G17" s="102">
        <v>1</v>
      </c>
      <c r="H17" s="102">
        <v>1</v>
      </c>
      <c r="I17" s="35"/>
      <c r="J17" s="35"/>
      <c r="K17" s="35"/>
      <c r="L17" s="35"/>
      <c r="M17" s="90">
        <f t="shared" ref="M17:M20" si="14">(($C$4*C17)+($D$4*D17)+($E$4*E17)+($F$4*F17)+($G$4*G17)+($H$4*H17)+($I$4*I17)+($J$4*J17)+($K$4*K17))</f>
        <v>250</v>
      </c>
      <c r="N17" s="18">
        <f t="shared" ref="N17:N18" si="15">M17/O17</f>
        <v>271.73913043478262</v>
      </c>
      <c r="O17" s="18">
        <v>0.92</v>
      </c>
      <c r="P17" s="12">
        <v>220</v>
      </c>
      <c r="Q17" s="19" t="s">
        <v>39</v>
      </c>
      <c r="R17" s="18">
        <f t="shared" ref="R17:R30" si="16">N17/P17</f>
        <v>1.2351778656126482</v>
      </c>
      <c r="S17" s="14">
        <v>2.5</v>
      </c>
      <c r="T17" s="40">
        <v>20</v>
      </c>
      <c r="U17" s="100"/>
      <c r="V17" s="90">
        <f>M17/2</f>
        <v>125</v>
      </c>
      <c r="W17" s="83">
        <f>M17/2</f>
        <v>125</v>
      </c>
    </row>
    <row r="18" spans="1:23" s="7" customFormat="1" ht="23.25" customHeight="1" x14ac:dyDescent="0.2">
      <c r="A18" s="20" t="s">
        <v>20</v>
      </c>
      <c r="B18" s="21" t="s">
        <v>51</v>
      </c>
      <c r="C18" s="57"/>
      <c r="D18" s="57"/>
      <c r="E18" s="14"/>
      <c r="F18" s="14"/>
      <c r="G18" s="14">
        <v>14</v>
      </c>
      <c r="H18" s="14"/>
      <c r="I18" s="14"/>
      <c r="J18" s="14"/>
      <c r="K18" s="14"/>
      <c r="L18" s="14"/>
      <c r="M18" s="87">
        <f t="shared" si="14"/>
        <v>1400</v>
      </c>
      <c r="N18" s="18">
        <f t="shared" si="15"/>
        <v>1521.7391304347825</v>
      </c>
      <c r="O18" s="18">
        <v>0.92</v>
      </c>
      <c r="P18" s="12">
        <v>220</v>
      </c>
      <c r="Q18" s="19" t="s">
        <v>39</v>
      </c>
      <c r="R18" s="18">
        <f t="shared" si="16"/>
        <v>6.9169960474308292</v>
      </c>
      <c r="S18" s="14">
        <v>2.5</v>
      </c>
      <c r="T18" s="40">
        <v>20</v>
      </c>
      <c r="U18" s="80">
        <f>M18/2</f>
        <v>700</v>
      </c>
      <c r="V18" s="79">
        <f>M18/2</f>
        <v>700</v>
      </c>
      <c r="W18" s="81"/>
    </row>
    <row r="19" spans="1:23" s="7" customFormat="1" ht="23.25" customHeight="1" x14ac:dyDescent="0.2">
      <c r="A19" s="20" t="s">
        <v>21</v>
      </c>
      <c r="B19" s="21" t="s">
        <v>71</v>
      </c>
      <c r="C19" s="57"/>
      <c r="D19" s="57"/>
      <c r="E19" s="14"/>
      <c r="F19" s="14"/>
      <c r="G19" s="14">
        <v>15</v>
      </c>
      <c r="H19" s="14"/>
      <c r="I19" s="14"/>
      <c r="J19" s="14"/>
      <c r="K19" s="14"/>
      <c r="L19" s="14"/>
      <c r="M19" s="89">
        <f t="shared" si="14"/>
        <v>1500</v>
      </c>
      <c r="N19" s="18">
        <f t="shared" ref="N19" si="17">M19/O19</f>
        <v>1630.4347826086955</v>
      </c>
      <c r="O19" s="18">
        <v>0.92</v>
      </c>
      <c r="P19" s="12">
        <v>220</v>
      </c>
      <c r="Q19" s="19" t="s">
        <v>39</v>
      </c>
      <c r="R19" s="18">
        <f t="shared" si="16"/>
        <v>7.4110671936758887</v>
      </c>
      <c r="S19" s="14">
        <v>2.5</v>
      </c>
      <c r="T19" s="40">
        <v>20</v>
      </c>
      <c r="U19" s="73"/>
      <c r="V19" s="72">
        <f>M19/2</f>
        <v>750</v>
      </c>
      <c r="W19" s="68">
        <f>M19/2</f>
        <v>750</v>
      </c>
    </row>
    <row r="20" spans="1:23" s="116" customFormat="1" ht="23.25" customHeight="1" x14ac:dyDescent="0.2">
      <c r="A20" s="117" t="s">
        <v>22</v>
      </c>
      <c r="B20" s="118" t="s">
        <v>72</v>
      </c>
      <c r="C20" s="105"/>
      <c r="D20" s="105"/>
      <c r="E20" s="119"/>
      <c r="F20" s="119"/>
      <c r="G20" s="119">
        <v>15</v>
      </c>
      <c r="H20" s="119"/>
      <c r="I20" s="119"/>
      <c r="J20" s="119"/>
      <c r="K20" s="119"/>
      <c r="L20" s="119"/>
      <c r="M20" s="107">
        <f t="shared" si="14"/>
        <v>1500</v>
      </c>
      <c r="N20" s="120">
        <f t="shared" ref="N20:N25" si="18">M20/O20</f>
        <v>1630.4347826086955</v>
      </c>
      <c r="O20" s="120">
        <v>0.92</v>
      </c>
      <c r="P20" s="110">
        <v>220</v>
      </c>
      <c r="Q20" s="111" t="s">
        <v>39</v>
      </c>
      <c r="R20" s="120">
        <f t="shared" si="16"/>
        <v>7.4110671936758887</v>
      </c>
      <c r="S20" s="119">
        <v>2.5</v>
      </c>
      <c r="T20" s="121">
        <v>20</v>
      </c>
      <c r="U20" s="114"/>
      <c r="V20" s="107">
        <f>M20/2</f>
        <v>750</v>
      </c>
      <c r="W20" s="115">
        <f>M20/2</f>
        <v>750</v>
      </c>
    </row>
    <row r="21" spans="1:23" s="7" customFormat="1" ht="23.25" customHeight="1" thickBot="1" x14ac:dyDescent="0.25">
      <c r="A21" s="20" t="s">
        <v>23</v>
      </c>
      <c r="B21" s="21" t="s">
        <v>50</v>
      </c>
      <c r="C21" s="57"/>
      <c r="D21" s="57"/>
      <c r="E21" s="14"/>
      <c r="F21" s="14"/>
      <c r="G21" s="14">
        <v>4</v>
      </c>
      <c r="H21" s="14"/>
      <c r="I21" s="14"/>
      <c r="J21" s="14"/>
      <c r="K21" s="14"/>
      <c r="L21" s="14"/>
      <c r="M21" s="89">
        <f t="shared" ref="M21" si="19">(($C$4*C21)+($D$4*D21)+($E$4*E21)+($F$4*F21)+($G$4*G21)+($H$4*H21)+($I$4*I21)+($J$4*J21)+($K$4*K21))</f>
        <v>400</v>
      </c>
      <c r="N21" s="18">
        <f t="shared" ref="N21" si="20">M21/O21</f>
        <v>434.78260869565213</v>
      </c>
      <c r="O21" s="18">
        <v>0.92</v>
      </c>
      <c r="P21" s="12">
        <v>220</v>
      </c>
      <c r="Q21" s="19" t="s">
        <v>39</v>
      </c>
      <c r="R21" s="18">
        <f t="shared" ref="R21:R22" si="21">N21/P21</f>
        <v>1.9762845849802368</v>
      </c>
      <c r="S21" s="14">
        <v>2.5</v>
      </c>
      <c r="T21" s="40">
        <v>20</v>
      </c>
      <c r="U21" s="82"/>
      <c r="V21" s="89">
        <f t="shared" ref="V21" si="22">M21/2</f>
        <v>200</v>
      </c>
      <c r="W21" s="83">
        <f t="shared" ref="W21" si="23">M21/2</f>
        <v>200</v>
      </c>
    </row>
    <row r="22" spans="1:23" s="7" customFormat="1" ht="23.25" customHeight="1" thickBot="1" x14ac:dyDescent="0.25">
      <c r="A22" s="91"/>
      <c r="B22" s="92" t="s">
        <v>66</v>
      </c>
      <c r="C22" s="29"/>
      <c r="D22" s="29"/>
      <c r="E22" s="16"/>
      <c r="F22" s="16"/>
      <c r="G22" s="16"/>
      <c r="H22" s="16"/>
      <c r="I22" s="16"/>
      <c r="J22" s="16"/>
      <c r="K22" s="16"/>
      <c r="L22" s="16"/>
      <c r="M22" s="17">
        <f>SUM(M18:M21)</f>
        <v>4800</v>
      </c>
      <c r="N22" s="17">
        <f>SUM(N18:N21)</f>
        <v>5217.391304347826</v>
      </c>
      <c r="O22" s="17">
        <f>M22/N22</f>
        <v>0.92</v>
      </c>
      <c r="P22" s="30">
        <v>220</v>
      </c>
      <c r="Q22" s="93" t="s">
        <v>30</v>
      </c>
      <c r="R22" s="85">
        <f t="shared" si="21"/>
        <v>23.715415019762844</v>
      </c>
      <c r="S22" s="93" t="s">
        <v>67</v>
      </c>
      <c r="T22" s="93" t="s">
        <v>68</v>
      </c>
      <c r="U22" s="97"/>
      <c r="V22" s="98"/>
      <c r="W22" s="99"/>
    </row>
    <row r="23" spans="1:23" s="7" customFormat="1" ht="23.25" customHeight="1" x14ac:dyDescent="0.2">
      <c r="A23" s="20" t="s">
        <v>41</v>
      </c>
      <c r="B23" s="21" t="s">
        <v>44</v>
      </c>
      <c r="C23" s="57"/>
      <c r="D23" s="57"/>
      <c r="E23" s="14"/>
      <c r="F23" s="14"/>
      <c r="G23" s="14"/>
      <c r="H23" s="14"/>
      <c r="I23" s="14"/>
      <c r="J23" s="14"/>
      <c r="K23" s="14"/>
      <c r="L23" s="14">
        <v>1</v>
      </c>
      <c r="M23" s="84">
        <v>5400</v>
      </c>
      <c r="N23" s="18">
        <f t="shared" si="18"/>
        <v>5869.565217391304</v>
      </c>
      <c r="O23" s="18">
        <v>0.92</v>
      </c>
      <c r="P23" s="12">
        <v>220</v>
      </c>
      <c r="Q23" s="19" t="s">
        <v>39</v>
      </c>
      <c r="R23" s="18">
        <f t="shared" si="16"/>
        <v>26.679841897233199</v>
      </c>
      <c r="S23" s="14">
        <v>6</v>
      </c>
      <c r="T23" s="40">
        <v>32</v>
      </c>
      <c r="U23" s="82">
        <f t="shared" ref="U23:U24" si="24">M23/2</f>
        <v>2700</v>
      </c>
      <c r="V23" s="89"/>
      <c r="W23" s="83">
        <f t="shared" ref="W23" si="25">M23/2</f>
        <v>2700</v>
      </c>
    </row>
    <row r="24" spans="1:23" s="7" customFormat="1" ht="23.25" customHeight="1" x14ac:dyDescent="0.2">
      <c r="A24" s="20" t="s">
        <v>42</v>
      </c>
      <c r="B24" s="21" t="s">
        <v>44</v>
      </c>
      <c r="C24" s="57"/>
      <c r="D24" s="57"/>
      <c r="E24" s="14"/>
      <c r="F24" s="14"/>
      <c r="G24" s="14"/>
      <c r="H24" s="14"/>
      <c r="I24" s="14"/>
      <c r="J24" s="14"/>
      <c r="K24" s="14"/>
      <c r="L24" s="14">
        <v>1</v>
      </c>
      <c r="M24" s="89">
        <v>5400</v>
      </c>
      <c r="N24" s="18">
        <f t="shared" ref="N24" si="26">M24/O24</f>
        <v>5869.565217391304</v>
      </c>
      <c r="O24" s="18">
        <v>0.92</v>
      </c>
      <c r="P24" s="12">
        <v>220</v>
      </c>
      <c r="Q24" s="19" t="s">
        <v>39</v>
      </c>
      <c r="R24" s="18">
        <f t="shared" si="16"/>
        <v>26.679841897233199</v>
      </c>
      <c r="S24" s="14">
        <v>6</v>
      </c>
      <c r="T24" s="40">
        <v>32</v>
      </c>
      <c r="U24" s="82">
        <f t="shared" si="24"/>
        <v>2700</v>
      </c>
      <c r="V24" s="89">
        <f t="shared" ref="V24:V25" si="27">M24/2</f>
        <v>2700</v>
      </c>
      <c r="W24" s="83"/>
    </row>
    <row r="25" spans="1:23" s="7" customFormat="1" ht="23.25" customHeight="1" x14ac:dyDescent="0.2">
      <c r="A25" s="20" t="s">
        <v>43</v>
      </c>
      <c r="B25" s="21" t="s">
        <v>44</v>
      </c>
      <c r="C25" s="57"/>
      <c r="D25" s="57"/>
      <c r="E25" s="14"/>
      <c r="F25" s="14"/>
      <c r="G25" s="14"/>
      <c r="H25" s="14"/>
      <c r="I25" s="14"/>
      <c r="J25" s="14"/>
      <c r="K25" s="14"/>
      <c r="L25" s="14">
        <v>1</v>
      </c>
      <c r="M25" s="89">
        <v>5400</v>
      </c>
      <c r="N25" s="18">
        <f t="shared" si="18"/>
        <v>5869.565217391304</v>
      </c>
      <c r="O25" s="18">
        <v>0.92</v>
      </c>
      <c r="P25" s="12">
        <v>220</v>
      </c>
      <c r="Q25" s="19" t="s">
        <v>39</v>
      </c>
      <c r="R25" s="18">
        <f t="shared" si="16"/>
        <v>26.679841897233199</v>
      </c>
      <c r="S25" s="14">
        <v>6</v>
      </c>
      <c r="T25" s="40">
        <v>32</v>
      </c>
      <c r="U25" s="82"/>
      <c r="V25" s="89">
        <f t="shared" si="27"/>
        <v>2700</v>
      </c>
      <c r="W25" s="83">
        <f t="shared" ref="W25:W26" si="28">M25/2</f>
        <v>2700</v>
      </c>
    </row>
    <row r="26" spans="1:23" s="7" customFormat="1" ht="23.25" customHeight="1" x14ac:dyDescent="0.2">
      <c r="A26" s="20" t="s">
        <v>59</v>
      </c>
      <c r="B26" s="21" t="s">
        <v>44</v>
      </c>
      <c r="C26" s="57"/>
      <c r="D26" s="57"/>
      <c r="E26" s="14"/>
      <c r="F26" s="14"/>
      <c r="G26" s="14"/>
      <c r="H26" s="14"/>
      <c r="I26" s="14"/>
      <c r="J26" s="14"/>
      <c r="K26" s="14"/>
      <c r="L26" s="14">
        <v>1</v>
      </c>
      <c r="M26" s="89">
        <v>5400</v>
      </c>
      <c r="N26" s="18">
        <f t="shared" ref="N26:N30" si="29">M26/O26</f>
        <v>5869.565217391304</v>
      </c>
      <c r="O26" s="18">
        <v>0.92</v>
      </c>
      <c r="P26" s="12">
        <v>220</v>
      </c>
      <c r="Q26" s="19" t="s">
        <v>39</v>
      </c>
      <c r="R26" s="18">
        <f t="shared" si="16"/>
        <v>26.679841897233199</v>
      </c>
      <c r="S26" s="14">
        <v>6</v>
      </c>
      <c r="T26" s="40">
        <v>32</v>
      </c>
      <c r="U26" s="82">
        <f t="shared" ref="U26:U27" si="30">M26/2</f>
        <v>2700</v>
      </c>
      <c r="V26" s="89"/>
      <c r="W26" s="83">
        <f t="shared" si="28"/>
        <v>2700</v>
      </c>
    </row>
    <row r="27" spans="1:23" s="7" customFormat="1" ht="23.25" customHeight="1" x14ac:dyDescent="0.2">
      <c r="A27" s="20" t="s">
        <v>60</v>
      </c>
      <c r="B27" s="21" t="s">
        <v>44</v>
      </c>
      <c r="C27" s="57"/>
      <c r="D27" s="57"/>
      <c r="E27" s="14"/>
      <c r="F27" s="14"/>
      <c r="G27" s="14"/>
      <c r="H27" s="14"/>
      <c r="I27" s="14"/>
      <c r="J27" s="14"/>
      <c r="K27" s="14"/>
      <c r="L27" s="14">
        <v>1</v>
      </c>
      <c r="M27" s="89">
        <v>5400</v>
      </c>
      <c r="N27" s="18">
        <f t="shared" ref="N27" si="31">M27/O27</f>
        <v>5869.565217391304</v>
      </c>
      <c r="O27" s="18">
        <v>0.92</v>
      </c>
      <c r="P27" s="12">
        <v>220</v>
      </c>
      <c r="Q27" s="19" t="s">
        <v>39</v>
      </c>
      <c r="R27" s="18">
        <f t="shared" si="16"/>
        <v>26.679841897233199</v>
      </c>
      <c r="S27" s="14">
        <v>6</v>
      </c>
      <c r="T27" s="40">
        <v>32</v>
      </c>
      <c r="U27" s="82">
        <f t="shared" si="30"/>
        <v>2700</v>
      </c>
      <c r="V27" s="89">
        <f t="shared" ref="V27:V28" si="32">M27/2</f>
        <v>2700</v>
      </c>
      <c r="W27" s="83"/>
    </row>
    <row r="28" spans="1:23" s="7" customFormat="1" ht="23.25" customHeight="1" x14ac:dyDescent="0.2">
      <c r="A28" s="20" t="s">
        <v>61</v>
      </c>
      <c r="B28" s="21" t="s">
        <v>44</v>
      </c>
      <c r="C28" s="57"/>
      <c r="D28" s="57"/>
      <c r="E28" s="14"/>
      <c r="F28" s="14"/>
      <c r="G28" s="14"/>
      <c r="H28" s="14"/>
      <c r="I28" s="14"/>
      <c r="J28" s="14"/>
      <c r="K28" s="14"/>
      <c r="L28" s="14">
        <v>1</v>
      </c>
      <c r="M28" s="89">
        <v>5400</v>
      </c>
      <c r="N28" s="18">
        <f t="shared" si="29"/>
        <v>5869.565217391304</v>
      </c>
      <c r="O28" s="18">
        <v>0.92</v>
      </c>
      <c r="P28" s="12">
        <v>220</v>
      </c>
      <c r="Q28" s="19" t="s">
        <v>39</v>
      </c>
      <c r="R28" s="18">
        <f t="shared" si="16"/>
        <v>26.679841897233199</v>
      </c>
      <c r="S28" s="14">
        <v>6</v>
      </c>
      <c r="T28" s="40">
        <v>32</v>
      </c>
      <c r="U28" s="82"/>
      <c r="V28" s="89">
        <f t="shared" si="32"/>
        <v>2700</v>
      </c>
      <c r="W28" s="83">
        <f t="shared" ref="W28:W29" si="33">M28/2</f>
        <v>2700</v>
      </c>
    </row>
    <row r="29" spans="1:23" s="7" customFormat="1" ht="23.25" customHeight="1" x14ac:dyDescent="0.2">
      <c r="A29" s="20" t="s">
        <v>62</v>
      </c>
      <c r="B29" s="21" t="s">
        <v>44</v>
      </c>
      <c r="C29" s="57"/>
      <c r="D29" s="57"/>
      <c r="E29" s="14"/>
      <c r="F29" s="14"/>
      <c r="G29" s="14"/>
      <c r="H29" s="14"/>
      <c r="I29" s="14"/>
      <c r="J29" s="14"/>
      <c r="K29" s="14"/>
      <c r="L29" s="14">
        <v>1</v>
      </c>
      <c r="M29" s="89">
        <v>5400</v>
      </c>
      <c r="N29" s="18">
        <f t="shared" ref="N29" si="34">M29/O29</f>
        <v>5869.565217391304</v>
      </c>
      <c r="O29" s="18">
        <v>0.92</v>
      </c>
      <c r="P29" s="12">
        <v>220</v>
      </c>
      <c r="Q29" s="19" t="s">
        <v>39</v>
      </c>
      <c r="R29" s="18">
        <f t="shared" si="16"/>
        <v>26.679841897233199</v>
      </c>
      <c r="S29" s="14">
        <v>6</v>
      </c>
      <c r="T29" s="40">
        <v>32</v>
      </c>
      <c r="U29" s="82">
        <f t="shared" ref="U29:U30" si="35">M29/2</f>
        <v>2700</v>
      </c>
      <c r="V29" s="89"/>
      <c r="W29" s="83">
        <f t="shared" si="33"/>
        <v>2700</v>
      </c>
    </row>
    <row r="30" spans="1:23" s="7" customFormat="1" ht="23.25" customHeight="1" thickBot="1" x14ac:dyDescent="0.25">
      <c r="A30" s="20" t="s">
        <v>63</v>
      </c>
      <c r="B30" s="21" t="s">
        <v>44</v>
      </c>
      <c r="C30" s="57"/>
      <c r="D30" s="57"/>
      <c r="E30" s="14"/>
      <c r="F30" s="14"/>
      <c r="G30" s="14"/>
      <c r="H30" s="14"/>
      <c r="I30" s="14"/>
      <c r="J30" s="14"/>
      <c r="K30" s="14"/>
      <c r="L30" s="14">
        <v>1</v>
      </c>
      <c r="M30" s="89">
        <v>5400</v>
      </c>
      <c r="N30" s="18">
        <f t="shared" si="29"/>
        <v>5869.565217391304</v>
      </c>
      <c r="O30" s="18">
        <v>0.92</v>
      </c>
      <c r="P30" s="12">
        <v>220</v>
      </c>
      <c r="Q30" s="19" t="s">
        <v>39</v>
      </c>
      <c r="R30" s="18">
        <f t="shared" si="16"/>
        <v>26.679841897233199</v>
      </c>
      <c r="S30" s="14">
        <v>6</v>
      </c>
      <c r="T30" s="40">
        <v>32</v>
      </c>
      <c r="U30" s="82">
        <f t="shared" si="35"/>
        <v>2700</v>
      </c>
      <c r="V30" s="89">
        <f t="shared" ref="V30" si="36">M30/2</f>
        <v>2700</v>
      </c>
      <c r="W30" s="83"/>
    </row>
    <row r="31" spans="1:23" s="7" customFormat="1" ht="23.25" customHeight="1" thickBot="1" x14ac:dyDescent="0.25">
      <c r="A31" s="91"/>
      <c r="B31" s="92" t="s">
        <v>65</v>
      </c>
      <c r="C31" s="29"/>
      <c r="D31" s="29"/>
      <c r="E31" s="16"/>
      <c r="F31" s="16"/>
      <c r="G31" s="16">
        <f>SUM(G16:G30)</f>
        <v>49</v>
      </c>
      <c r="H31" s="16">
        <f>SUM(H16:H30)</f>
        <v>1</v>
      </c>
      <c r="I31" s="16">
        <f>SUM(I16:I30)</f>
        <v>0</v>
      </c>
      <c r="J31" s="16">
        <f>SUM(J16:J30)</f>
        <v>0</v>
      </c>
      <c r="K31" s="16">
        <f>SUM(K16:K30)</f>
        <v>0</v>
      </c>
      <c r="L31" s="16">
        <f>SUM(L5:L30)</f>
        <v>8</v>
      </c>
      <c r="M31" s="17">
        <f>SUM(M23:M30)</f>
        <v>43200</v>
      </c>
      <c r="N31" s="17">
        <f>SUM(N23:N30)</f>
        <v>46956.521739130432</v>
      </c>
      <c r="O31" s="17">
        <f>M31/N31</f>
        <v>0.92</v>
      </c>
      <c r="P31" s="30">
        <v>220</v>
      </c>
      <c r="Q31" s="93" t="s">
        <v>30</v>
      </c>
      <c r="R31" s="85">
        <f>N31/(P31*1.732)</f>
        <v>123.23252608421801</v>
      </c>
      <c r="S31" s="93" t="s">
        <v>45</v>
      </c>
      <c r="T31" s="93" t="s">
        <v>64</v>
      </c>
      <c r="U31" s="97"/>
      <c r="V31" s="98"/>
      <c r="W31" s="99"/>
    </row>
    <row r="32" spans="1:23" s="7" customFormat="1" ht="23.25" customHeight="1" thickBot="1" x14ac:dyDescent="0.25">
      <c r="A32" s="15" t="s">
        <v>47</v>
      </c>
      <c r="B32" s="92" t="s">
        <v>48</v>
      </c>
      <c r="C32" s="29"/>
      <c r="D32" s="29"/>
      <c r="E32" s="16"/>
      <c r="F32" s="16"/>
      <c r="G32" s="16"/>
      <c r="H32" s="16"/>
      <c r="I32" s="16"/>
      <c r="J32" s="16"/>
      <c r="K32" s="16"/>
      <c r="L32" s="16">
        <v>1</v>
      </c>
      <c r="M32" s="17">
        <v>5500</v>
      </c>
      <c r="N32" s="17">
        <f t="shared" ref="N32" si="37">M32/O32</f>
        <v>5978.260869565217</v>
      </c>
      <c r="O32" s="17">
        <v>0.92</v>
      </c>
      <c r="P32" s="30">
        <v>220</v>
      </c>
      <c r="Q32" s="93" t="s">
        <v>30</v>
      </c>
      <c r="R32" s="17">
        <f>N32/(P32*1.732)</f>
        <v>15.689326237574052</v>
      </c>
      <c r="S32" s="16">
        <v>6</v>
      </c>
      <c r="T32" s="94">
        <v>32</v>
      </c>
      <c r="U32" s="95">
        <f>M32/3</f>
        <v>1833.3333333333333</v>
      </c>
      <c r="V32" s="17">
        <f>M32/3</f>
        <v>1833.3333333333333</v>
      </c>
      <c r="W32" s="96">
        <f>M32/3</f>
        <v>1833.3333333333333</v>
      </c>
    </row>
    <row r="33" spans="1:23" s="7" customFormat="1" ht="23.25" customHeight="1" thickBot="1" x14ac:dyDescent="0.25">
      <c r="A33" s="15" t="s">
        <v>46</v>
      </c>
      <c r="B33" s="92" t="s">
        <v>49</v>
      </c>
      <c r="C33" s="29"/>
      <c r="D33" s="29"/>
      <c r="E33" s="16"/>
      <c r="F33" s="16"/>
      <c r="G33" s="16"/>
      <c r="H33" s="16"/>
      <c r="I33" s="16"/>
      <c r="J33" s="16"/>
      <c r="K33" s="16"/>
      <c r="L33" s="16">
        <v>1</v>
      </c>
      <c r="M33" s="17">
        <v>7000</v>
      </c>
      <c r="N33" s="17">
        <f t="shared" ref="N33" si="38">M33/O33</f>
        <v>7608.695652173913</v>
      </c>
      <c r="O33" s="17">
        <v>0.92</v>
      </c>
      <c r="P33" s="30">
        <v>220</v>
      </c>
      <c r="Q33" s="93" t="s">
        <v>30</v>
      </c>
      <c r="R33" s="17">
        <f>N33/(P33*1.732)</f>
        <v>19.968233393276066</v>
      </c>
      <c r="S33" s="16">
        <v>6</v>
      </c>
      <c r="T33" s="94">
        <v>32</v>
      </c>
      <c r="U33" s="95">
        <f>M33/3</f>
        <v>2333.3333333333335</v>
      </c>
      <c r="V33" s="17">
        <f>M33/3</f>
        <v>2333.3333333333335</v>
      </c>
      <c r="W33" s="96">
        <f>M33/3</f>
        <v>2333.3333333333335</v>
      </c>
    </row>
    <row r="34" spans="1:23" ht="30" customHeight="1" thickBot="1" x14ac:dyDescent="0.25">
      <c r="A34" s="15" t="s">
        <v>5</v>
      </c>
      <c r="B34" s="59"/>
      <c r="C34" s="16">
        <f t="shared" ref="C34:K34" si="39">C33+C15</f>
        <v>8</v>
      </c>
      <c r="D34" s="16">
        <f t="shared" si="39"/>
        <v>21</v>
      </c>
      <c r="E34" s="16">
        <f t="shared" si="39"/>
        <v>141</v>
      </c>
      <c r="F34" s="16">
        <f t="shared" si="39"/>
        <v>14</v>
      </c>
      <c r="G34" s="16">
        <f t="shared" si="39"/>
        <v>0</v>
      </c>
      <c r="H34" s="16">
        <f t="shared" si="39"/>
        <v>0</v>
      </c>
      <c r="I34" s="16">
        <f t="shared" si="39"/>
        <v>0</v>
      </c>
      <c r="J34" s="16">
        <f t="shared" si="39"/>
        <v>0</v>
      </c>
      <c r="K34" s="16">
        <f t="shared" si="39"/>
        <v>0</v>
      </c>
      <c r="L34" s="16">
        <f>SUM(L7:L30)</f>
        <v>8</v>
      </c>
      <c r="M34" s="17">
        <f>M33+M15+M32+M31+M22</f>
        <v>67006</v>
      </c>
      <c r="N34" s="17">
        <f>N33+N15+N32+N31+N22</f>
        <v>72468.086060062749</v>
      </c>
      <c r="O34" s="17">
        <f>M34/N34</f>
        <v>0.92462770362755708</v>
      </c>
      <c r="P34" s="74">
        <v>220</v>
      </c>
      <c r="Q34" s="75" t="s">
        <v>30</v>
      </c>
      <c r="R34" s="85">
        <f>N34/(P34*1.732)</f>
        <v>190.18498336149156</v>
      </c>
      <c r="S34" s="76">
        <v>120</v>
      </c>
      <c r="T34" s="77">
        <v>250</v>
      </c>
      <c r="U34" s="86">
        <f>SUM(U7:U33)</f>
        <v>23255.666666666664</v>
      </c>
      <c r="V34" s="86">
        <f>SUM(V7:V33)</f>
        <v>22256.666666666664</v>
      </c>
      <c r="W34" s="78">
        <f>SUM(W7:W33)</f>
        <v>21743.666666666664</v>
      </c>
    </row>
    <row r="35" spans="1:23" ht="25.5" customHeight="1" x14ac:dyDescent="0.2">
      <c r="L35" s="9"/>
      <c r="M35" s="10"/>
      <c r="N35" s="10"/>
    </row>
    <row r="36" spans="1:23" ht="25.5" customHeight="1" thickBot="1" x14ac:dyDescent="0.25">
      <c r="L36" s="9"/>
      <c r="M36" s="10"/>
      <c r="N36" s="10"/>
      <c r="R36" s="67">
        <f>N34/(P34*1.732)</f>
        <v>190.18498336149156</v>
      </c>
      <c r="V36" s="4"/>
    </row>
    <row r="37" spans="1:23" ht="25.5" customHeight="1" thickBot="1" x14ac:dyDescent="0.25">
      <c r="B37" s="13"/>
      <c r="C37" s="58"/>
      <c r="D37" s="58"/>
      <c r="U37" s="66">
        <f>V37*0.95</f>
        <v>21218.566666666666</v>
      </c>
      <c r="V37" s="66">
        <f>M34/3</f>
        <v>22335.333333333332</v>
      </c>
      <c r="W37" s="66">
        <f>V37*1.05</f>
        <v>23452.1</v>
      </c>
    </row>
    <row r="38" spans="1:23" ht="25.5" customHeight="1" x14ac:dyDescent="0.2">
      <c r="U38" s="4"/>
    </row>
    <row r="39" spans="1:23" ht="25.5" customHeight="1" x14ac:dyDescent="0.2"/>
    <row r="40" spans="1:23" ht="25.5" customHeight="1" x14ac:dyDescent="0.2"/>
    <row r="41" spans="1:23" ht="25.5" customHeight="1" x14ac:dyDescent="0.2"/>
    <row r="42" spans="1:23" ht="25.5" customHeight="1" x14ac:dyDescent="0.2"/>
    <row r="43" spans="1:23" ht="25.5" customHeight="1" x14ac:dyDescent="0.2"/>
    <row r="44" spans="1:23" ht="25.5" customHeight="1" x14ac:dyDescent="0.2"/>
    <row r="45" spans="1:23" ht="25.5" customHeight="1" x14ac:dyDescent="0.2"/>
    <row r="46" spans="1:23" ht="25.5" customHeight="1" x14ac:dyDescent="0.2"/>
    <row r="47" spans="1:23" ht="25.5" customHeight="1" x14ac:dyDescent="0.2"/>
    <row r="48" spans="1:23" ht="25.5" customHeight="1" x14ac:dyDescent="0.2"/>
    <row r="49" ht="25.5" customHeight="1" x14ac:dyDescent="0.2"/>
    <row r="50" ht="34.5" customHeight="1" x14ac:dyDescent="0.2"/>
  </sheetData>
  <mergeCells count="14">
    <mergeCell ref="C3:F3"/>
    <mergeCell ref="G3:K3"/>
    <mergeCell ref="A2:W2"/>
    <mergeCell ref="U3:W3"/>
    <mergeCell ref="T4:T5"/>
    <mergeCell ref="A3:A5"/>
    <mergeCell ref="B3:B5"/>
    <mergeCell ref="O3:O5"/>
    <mergeCell ref="Q3:Q5"/>
    <mergeCell ref="M4:M5"/>
    <mergeCell ref="N4:N5"/>
    <mergeCell ref="P4:P5"/>
    <mergeCell ref="R4:R5"/>
    <mergeCell ref="S4:S5"/>
  </mergeCells>
  <conditionalFormatting sqref="U34:W34">
    <cfRule type="cellIs" dxfId="3" priority="1" operator="between">
      <formula>$U$37</formula>
      <formula>$W$37</formula>
    </cfRule>
    <cfRule type="cellIs" dxfId="2" priority="2" operator="lessThan">
      <formula>$U$37</formula>
    </cfRule>
    <cfRule type="cellIs" dxfId="1" priority="3" operator="greaterThan">
      <formula>$W$37</formula>
    </cfRule>
    <cfRule type="cellIs" dxfId="0" priority="4" operator="greaterThan">
      <formula>"15.790,75$AG$37"</formula>
    </cfRule>
  </conditionalFormatting>
  <printOptions horizontalCentered="1" verticalCentered="1"/>
  <pageMargins left="0.31496062992125984" right="0.15748031496062992" top="7.874015748031496E-2" bottom="7.874015748031496E-2" header="0.51181102362204722" footer="0.39370078740157483"/>
  <pageSetup paperSize="257" scale="39" orientation="portrait" horizontalDpi="4294967293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120893FE5204D4AA73DADAD39C86334" ma:contentTypeVersion="10" ma:contentTypeDescription="Crie um novo documento." ma:contentTypeScope="" ma:versionID="e63a62a90b8d61a0bdd8aeab6bb5718f">
  <xsd:schema xmlns:xsd="http://www.w3.org/2001/XMLSchema" xmlns:xs="http://www.w3.org/2001/XMLSchema" xmlns:p="http://schemas.microsoft.com/office/2006/metadata/properties" xmlns:ns2="e060bd4d-5886-49b3-9a14-43445ac10680" xmlns:ns3="03cdf39d-0222-4d55-b673-345721926d35" targetNamespace="http://schemas.microsoft.com/office/2006/metadata/properties" ma:root="true" ma:fieldsID="f3f68076637617c59650c9797414a81c" ns2:_="" ns3:_="">
    <xsd:import namespace="e060bd4d-5886-49b3-9a14-43445ac10680"/>
    <xsd:import namespace="03cdf39d-0222-4d55-b673-345721926d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60bd4d-5886-49b3-9a14-43445ac106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cdf39d-0222-4d55-b673-345721926d3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5A820ED-1DDF-4696-875D-B2EF9F852EFC}">
  <ds:schemaRefs>
    <ds:schemaRef ds:uri="http://www.w3.org/XML/1998/namespace"/>
    <ds:schemaRef ds:uri="e060bd4d-5886-49b3-9a14-43445ac10680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3cdf39d-0222-4d55-b673-345721926d35"/>
  </ds:schemaRefs>
</ds:datastoreItem>
</file>

<file path=customXml/itemProps2.xml><?xml version="1.0" encoding="utf-8"?>
<ds:datastoreItem xmlns:ds="http://schemas.openxmlformats.org/officeDocument/2006/customXml" ds:itemID="{8768AA38-1776-47B1-A7CD-520559EB242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DC9365-316F-4FA4-99E3-0DDE326CBA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60bd4d-5886-49b3-9a14-43445ac10680"/>
    <ds:schemaRef ds:uri="03cdf39d-0222-4d55-b673-345721926d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QGBT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Ivanildo Teixeira</cp:lastModifiedBy>
  <cp:lastPrinted>2017-12-19T12:13:10Z</cp:lastPrinted>
  <dcterms:created xsi:type="dcterms:W3CDTF">2005-12-03T19:51:48Z</dcterms:created>
  <dcterms:modified xsi:type="dcterms:W3CDTF">2021-08-20T16:51:28Z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0x0101004120893FE5204D4AA73DADAD39C86334</vt:lpwstr>
  </property>
</Properties>
</file>